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y\AppData\Roaming\cBrain\F2\Temp\82843361\"/>
    </mc:Choice>
  </mc:AlternateContent>
  <xr:revisionPtr revIDLastSave="0" documentId="13_ncr:1_{A6E38149-5937-4763-8801-AEDDC3637B91}" xr6:coauthVersionLast="47" xr6:coauthVersionMax="47" xr10:uidLastSave="{00000000-0000-0000-0000-000000000000}"/>
  <bookViews>
    <workbookView xWindow="22932" yWindow="-108" windowWidth="23256" windowHeight="12576" xr2:uid="{386C393D-17F8-413B-91EF-0A6DA6643C7E}"/>
  </bookViews>
  <sheets>
    <sheet name="Md løn med udl.+grl+14 da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0" i="1" l="1"/>
  <c r="D106" i="1"/>
  <c r="G101" i="1"/>
  <c r="G100" i="1"/>
  <c r="G99" i="1"/>
  <c r="I96" i="1"/>
  <c r="K96" i="1" s="1"/>
  <c r="G94" i="1"/>
  <c r="G93" i="1"/>
  <c r="F95" i="1" s="1"/>
  <c r="C105" i="1" s="1"/>
  <c r="G92" i="1"/>
  <c r="G90" i="1"/>
  <c r="D80" i="1"/>
  <c r="D81" i="1" s="1"/>
  <c r="G76" i="1"/>
  <c r="G75" i="1"/>
  <c r="G74" i="1"/>
  <c r="F70" i="1"/>
  <c r="C79" i="1" s="1"/>
  <c r="F79" i="1" s="1"/>
  <c r="G67" i="1"/>
  <c r="G65" i="1"/>
  <c r="F66" i="1" s="1"/>
  <c r="G46" i="1"/>
  <c r="G48" i="1"/>
  <c r="G47" i="1"/>
  <c r="G41" i="1"/>
  <c r="G40" i="1"/>
  <c r="G39" i="1"/>
  <c r="F42" i="1" s="1"/>
  <c r="G20" i="1"/>
  <c r="G19" i="1"/>
  <c r="G18" i="1"/>
  <c r="G13" i="1"/>
  <c r="G12" i="1"/>
  <c r="G11" i="1"/>
  <c r="I43" i="1" s="1"/>
  <c r="K43" i="1" s="1"/>
  <c r="F14" i="1" l="1"/>
  <c r="C23" i="1" s="1"/>
  <c r="C24" i="1" s="1"/>
  <c r="F24" i="1" s="1"/>
  <c r="G70" i="1"/>
  <c r="G95" i="1"/>
  <c r="C80" i="1"/>
  <c r="C104" i="1"/>
  <c r="F104" i="1" s="1"/>
  <c r="F91" i="1"/>
  <c r="F105" i="1" l="1"/>
  <c r="F106" i="1" s="1"/>
  <c r="G96" i="1"/>
  <c r="J88" i="1"/>
  <c r="F80" i="1"/>
  <c r="F81" i="1" s="1"/>
  <c r="G71" i="1"/>
  <c r="C73" i="1"/>
  <c r="G73" i="1" s="1"/>
  <c r="J64" i="1" s="1"/>
  <c r="J63" i="1"/>
  <c r="J65" i="1" s="1"/>
  <c r="C98" i="1"/>
  <c r="G98" i="1" s="1"/>
  <c r="G14" i="1"/>
  <c r="C17" i="1" s="1"/>
  <c r="G17" i="1" s="1"/>
  <c r="G21" i="1" s="1"/>
  <c r="G42" i="1"/>
  <c r="G43" i="1" s="1"/>
  <c r="C51" i="1"/>
  <c r="F23" i="1"/>
  <c r="F25" i="1" s="1"/>
  <c r="F26" i="1" l="1"/>
  <c r="J10" i="1" s="1"/>
  <c r="G77" i="1"/>
  <c r="J89" i="1"/>
  <c r="G102" i="1"/>
  <c r="J8" i="1"/>
  <c r="J7" i="1"/>
  <c r="G15" i="1"/>
  <c r="J35" i="1"/>
  <c r="J38" i="1" s="1"/>
  <c r="C45" i="1"/>
  <c r="G45" i="1" s="1"/>
  <c r="G49" i="1" s="1"/>
  <c r="C52" i="1"/>
  <c r="F52" i="1" s="1"/>
  <c r="F51" i="1"/>
  <c r="J9" i="1"/>
  <c r="J12" i="1" l="1"/>
  <c r="F27" i="1"/>
  <c r="J36" i="1"/>
  <c r="F53" i="1"/>
  <c r="F54" i="1" s="1"/>
</calcChain>
</file>

<file path=xl/sharedStrings.xml><?xml version="1.0" encoding="utf-8"?>
<sst xmlns="http://schemas.openxmlformats.org/spreadsheetml/2006/main" count="158" uniqueCount="65">
  <si>
    <t>Lønart</t>
  </si>
  <si>
    <t>Beskrivelse</t>
  </si>
  <si>
    <t>Enheder</t>
  </si>
  <si>
    <t>Sats</t>
  </si>
  <si>
    <t>Beløb</t>
  </si>
  <si>
    <t>Løn</t>
  </si>
  <si>
    <t>Skattefradrag</t>
  </si>
  <si>
    <t>A-skat</t>
  </si>
  <si>
    <t>Lønnen er til disposition d. dato på bankkonto 1234 56789123456</t>
  </si>
  <si>
    <t>Lønperiode</t>
  </si>
  <si>
    <t xml:space="preserve">Fri Internet </t>
  </si>
  <si>
    <t xml:space="preserve">Fri telefon </t>
  </si>
  <si>
    <t>CVR</t>
  </si>
  <si>
    <t>Navn</t>
  </si>
  <si>
    <t>AMA</t>
  </si>
  <si>
    <t xml:space="preserve">A-indkomst incl goder </t>
  </si>
  <si>
    <t>Indberetning A1</t>
  </si>
  <si>
    <t>1/1-31/1-2023</t>
  </si>
  <si>
    <t>Fri bil Januar 2023</t>
  </si>
  <si>
    <t>Januar 2023</t>
  </si>
  <si>
    <t xml:space="preserve">Fri bil </t>
  </si>
  <si>
    <t>eksempel månedslønnet med frie goder fra 1. januar 2023:</t>
  </si>
  <si>
    <t>Ferieberettiget løn total</t>
  </si>
  <si>
    <t>Udenlandsk pension, medarbejder andel</t>
  </si>
  <si>
    <t>Netto Udenlandsk pension til pensionsudbyder</t>
  </si>
  <si>
    <t>Nettoløn udbetalt til medarbejder</t>
  </si>
  <si>
    <t>A-indkomst Udenlandsk Pension</t>
  </si>
  <si>
    <t>A-skat Udenlandsk Pension</t>
  </si>
  <si>
    <t>A-skat Udenlandsk pension (arbejdsgiver + medarbejder andel)</t>
  </si>
  <si>
    <t>Total Udenlandsk pension</t>
  </si>
  <si>
    <t>total A-indkomst</t>
  </si>
  <si>
    <t>2/1 - 15/1-2023</t>
  </si>
  <si>
    <t>januar</t>
  </si>
  <si>
    <t>Total A-indkomst</t>
  </si>
  <si>
    <t>Fri bil 2/1 - 15/1 2023</t>
  </si>
  <si>
    <t>2/1 - 15/1-23</t>
  </si>
  <si>
    <t>Indbetales til pensionsudbyder</t>
  </si>
  <si>
    <t xml:space="preserve">14 dages løn </t>
  </si>
  <si>
    <t>Med udenlandsk pension arbejdsgiver og medarbejder andel:</t>
  </si>
  <si>
    <t>Med Pension i Grønland - eks. med kun medarbejder andel</t>
  </si>
  <si>
    <t>AMA (privat 1,1%)</t>
  </si>
  <si>
    <t xml:space="preserve">Både arbejdsgiverandel og medarbejderandel. </t>
  </si>
  <si>
    <t>Med 7 % lønmodtagerandel</t>
  </si>
  <si>
    <t xml:space="preserve">Pensionsprocent og grundlag er helt individuelt fra kontrakt til kontrakt og vises kun som eksempel. </t>
  </si>
  <si>
    <t>Beregningsgrundlaget for obligatorisk pension for lønmodtager er i 2023:</t>
  </si>
  <si>
    <t>Udenlandsk pension arbejsgiver andel*</t>
  </si>
  <si>
    <t>Udenlandsk pension medarbejder andel*</t>
  </si>
  <si>
    <t>*</t>
  </si>
  <si>
    <t xml:space="preserve">Arbejdsgiver og lønmodtager aftaler helt selv procent størrelsen. </t>
  </si>
  <si>
    <t>Mindst</t>
  </si>
  <si>
    <t>Obligatorisk pension i år</t>
  </si>
  <si>
    <t>Opsparingsgrundlaget udgøres af en persons samlede A- og B-indkomst.</t>
  </si>
  <si>
    <t>Medarbejder andel*</t>
  </si>
  <si>
    <t>Pension, kun medarbejder andel</t>
  </si>
  <si>
    <t>Pension arbejdsgiver andel</t>
  </si>
  <si>
    <t>Pension medarbejder andel</t>
  </si>
  <si>
    <t>Total  pension</t>
  </si>
  <si>
    <t>Pension til pensionsudbyder i Grønland</t>
  </si>
  <si>
    <t>Pension arbejdsgiver andel*</t>
  </si>
  <si>
    <t>Eksempel 14 dagsløn med pension i Grønland</t>
  </si>
  <si>
    <t>Pension, medarbejder andel</t>
  </si>
  <si>
    <t>Obligatorisk pension år</t>
  </si>
  <si>
    <t>Info: Pr. lønseddel:</t>
  </si>
  <si>
    <t>Jf. lov nr 21 af 28. november 2016 §2:</t>
  </si>
  <si>
    <t>Pr. lønseddel: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</si>
</sst>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3" fontId="0" fillId="0" borderId="0" xfId="1" applyFont="1" applyBorder="1"/>
    <xf numFmtId="9" fontId="0" fillId="0" borderId="0" xfId="0" applyNumberFormat="1"/>
    <xf numFmtId="43" fontId="0" fillId="0" borderId="0" xfId="0" applyNumberFormat="1"/>
    <xf numFmtId="0" fontId="0" fillId="0" borderId="8" xfId="0" applyBorder="1"/>
    <xf numFmtId="0" fontId="0" fillId="0" borderId="9" xfId="0" applyBorder="1"/>
    <xf numFmtId="0" fontId="0" fillId="0" borderId="10" xfId="0" applyBorder="1"/>
    <xf numFmtId="3" fontId="0" fillId="0" borderId="0" xfId="0" applyNumberFormat="1"/>
    <xf numFmtId="164" fontId="0" fillId="0" borderId="0" xfId="0" applyNumberFormat="1"/>
    <xf numFmtId="164" fontId="0" fillId="0" borderId="6" xfId="0" applyNumberFormat="1" applyBorder="1"/>
    <xf numFmtId="164" fontId="0" fillId="0" borderId="10" xfId="0" applyNumberFormat="1" applyBorder="1"/>
    <xf numFmtId="0" fontId="0" fillId="0" borderId="0" xfId="0" applyAlignment="1">
      <alignment wrapText="1"/>
    </xf>
    <xf numFmtId="0" fontId="2" fillId="0" borderId="0" xfId="0" applyFont="1"/>
    <xf numFmtId="9" fontId="0" fillId="0" borderId="9" xfId="0" applyNumberFormat="1" applyBorder="1"/>
    <xf numFmtId="0" fontId="2" fillId="2" borderId="0" xfId="0" applyFont="1" applyFill="1"/>
    <xf numFmtId="0" fontId="0" fillId="2" borderId="0" xfId="0" applyFill="1"/>
    <xf numFmtId="3" fontId="0" fillId="0" borderId="6" xfId="1" applyNumberFormat="1" applyFont="1" applyBorder="1"/>
    <xf numFmtId="3" fontId="0" fillId="0" borderId="4" xfId="1" applyNumberFormat="1" applyFont="1" applyBorder="1"/>
    <xf numFmtId="3" fontId="0" fillId="0" borderId="11" xfId="1" applyNumberFormat="1" applyFont="1" applyBorder="1"/>
    <xf numFmtId="3" fontId="0" fillId="0" borderId="0" xfId="1" applyNumberFormat="1" applyFont="1" applyBorder="1"/>
    <xf numFmtId="3" fontId="0" fillId="0" borderId="12" xfId="1" applyNumberFormat="1" applyFont="1" applyBorder="1"/>
    <xf numFmtId="9" fontId="0" fillId="0" borderId="12" xfId="0" applyNumberFormat="1" applyBorder="1"/>
    <xf numFmtId="3" fontId="0" fillId="0" borderId="9" xfId="1" applyNumberFormat="1" applyFont="1" applyBorder="1"/>
    <xf numFmtId="3" fontId="0" fillId="0" borderId="10" xfId="1" applyNumberFormat="1" applyFont="1" applyBorder="1"/>
    <xf numFmtId="3" fontId="0" fillId="0" borderId="6" xfId="0" applyNumberFormat="1" applyBorder="1"/>
    <xf numFmtId="3" fontId="0" fillId="0" borderId="7" xfId="1" applyNumberFormat="1" applyFont="1" applyBorder="1"/>
    <xf numFmtId="3" fontId="0" fillId="0" borderId="1" xfId="1" applyNumberFormat="1" applyFont="1" applyBorder="1"/>
    <xf numFmtId="0" fontId="2" fillId="0" borderId="2" xfId="0" applyFont="1" applyBorder="1"/>
    <xf numFmtId="0" fontId="2" fillId="0" borderId="4" xfId="0" applyFont="1" applyBorder="1"/>
    <xf numFmtId="164" fontId="0" fillId="0" borderId="0" xfId="1" applyNumberFormat="1" applyFont="1"/>
    <xf numFmtId="3" fontId="0" fillId="0" borderId="2" xfId="0" applyNumberFormat="1" applyBorder="1"/>
    <xf numFmtId="9" fontId="0" fillId="0" borderId="4" xfId="0" applyNumberFormat="1" applyBorder="1"/>
    <xf numFmtId="3" fontId="0" fillId="0" borderId="8" xfId="0" applyNumberFormat="1" applyBorder="1"/>
    <xf numFmtId="9" fontId="0" fillId="0" borderId="10" xfId="0" applyNumberFormat="1" applyBorder="1"/>
    <xf numFmtId="0" fontId="0" fillId="0" borderId="13" xfId="0" applyBorder="1"/>
    <xf numFmtId="9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0" xfId="0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5FE67-EE7E-49AD-8E7D-5BE85D4D1D9A}">
  <sheetPr>
    <pageSetUpPr fitToPage="1"/>
  </sheetPr>
  <dimension ref="A1:M108"/>
  <sheetViews>
    <sheetView tabSelected="1" zoomScaleNormal="100" workbookViewId="0">
      <selection activeCell="C4" sqref="C4"/>
    </sheetView>
  </sheetViews>
  <sheetFormatPr defaultRowHeight="14.4" x14ac:dyDescent="0.3"/>
  <cols>
    <col min="1" max="1" width="6" customWidth="1"/>
    <col min="2" max="2" width="38.44140625" customWidth="1"/>
    <col min="3" max="3" width="14.33203125" customWidth="1"/>
    <col min="6" max="6" width="10" bestFit="1" customWidth="1"/>
    <col min="7" max="7" width="13.33203125" bestFit="1" customWidth="1"/>
    <col min="8" max="8" width="2" customWidth="1"/>
    <col min="9" max="9" width="30.33203125" customWidth="1"/>
    <col min="10" max="10" width="13.88671875" bestFit="1" customWidth="1"/>
    <col min="11" max="11" width="13.44140625" customWidth="1"/>
    <col min="12" max="12" width="15" bestFit="1" customWidth="1"/>
  </cols>
  <sheetData>
    <row r="1" spans="1:12" x14ac:dyDescent="0.3">
      <c r="F1" t="s">
        <v>12</v>
      </c>
      <c r="G1" t="s">
        <v>13</v>
      </c>
    </row>
    <row r="2" spans="1:12" x14ac:dyDescent="0.3">
      <c r="J2" s="13"/>
    </row>
    <row r="3" spans="1:12" x14ac:dyDescent="0.3">
      <c r="A3" s="17" t="s">
        <v>21</v>
      </c>
    </row>
    <row r="4" spans="1:12" x14ac:dyDescent="0.3">
      <c r="B4" s="19" t="s">
        <v>38</v>
      </c>
      <c r="C4" s="20"/>
    </row>
    <row r="5" spans="1:12" x14ac:dyDescent="0.3">
      <c r="A5" s="1"/>
      <c r="B5" s="2"/>
      <c r="C5" s="2"/>
      <c r="D5" s="2" t="s">
        <v>9</v>
      </c>
      <c r="E5" s="2"/>
      <c r="F5" s="2"/>
      <c r="G5" s="3" t="s">
        <v>17</v>
      </c>
      <c r="I5" s="32" t="s">
        <v>16</v>
      </c>
      <c r="J5" s="33" t="s">
        <v>19</v>
      </c>
    </row>
    <row r="6" spans="1:12" x14ac:dyDescent="0.3">
      <c r="A6" s="4"/>
      <c r="G6" s="5"/>
      <c r="I6" s="4"/>
      <c r="J6" s="5"/>
    </row>
    <row r="7" spans="1:12" x14ac:dyDescent="0.3">
      <c r="A7" s="4"/>
      <c r="G7" s="5"/>
      <c r="I7" s="4" t="s">
        <v>15</v>
      </c>
      <c r="J7" s="14">
        <f>G9+G11+G12+G13+G14</f>
        <v>31427.847945205482</v>
      </c>
    </row>
    <row r="8" spans="1:12" x14ac:dyDescent="0.3">
      <c r="A8" s="4" t="s">
        <v>0</v>
      </c>
      <c r="B8" t="s">
        <v>1</v>
      </c>
      <c r="C8" t="s">
        <v>2</v>
      </c>
      <c r="D8" t="s">
        <v>3</v>
      </c>
      <c r="G8" s="5" t="s">
        <v>4</v>
      </c>
      <c r="I8" s="4" t="s">
        <v>7</v>
      </c>
      <c r="J8" s="14">
        <f>-G17</f>
        <v>11169.836136986301</v>
      </c>
    </row>
    <row r="9" spans="1:12" x14ac:dyDescent="0.3">
      <c r="A9" s="4">
        <v>1000</v>
      </c>
      <c r="B9" t="s">
        <v>5</v>
      </c>
      <c r="F9" s="24"/>
      <c r="G9" s="21">
        <v>26000</v>
      </c>
      <c r="I9" s="4" t="s">
        <v>26</v>
      </c>
      <c r="J9" s="14">
        <f>F25</f>
        <v>4962.2917808219181</v>
      </c>
      <c r="K9" s="16"/>
      <c r="L9" s="13"/>
    </row>
    <row r="10" spans="1:12" x14ac:dyDescent="0.3">
      <c r="A10" s="4"/>
      <c r="B10" t="s">
        <v>22</v>
      </c>
      <c r="F10" s="24">
        <v>26000</v>
      </c>
      <c r="G10" s="21"/>
      <c r="I10" s="4" t="s">
        <v>27</v>
      </c>
      <c r="J10" s="14">
        <f>-F26</f>
        <v>2084.1625479452055</v>
      </c>
    </row>
    <row r="11" spans="1:12" x14ac:dyDescent="0.3">
      <c r="A11" s="4"/>
      <c r="B11" t="s">
        <v>18</v>
      </c>
      <c r="C11">
        <v>31</v>
      </c>
      <c r="D11" s="12">
        <v>71610</v>
      </c>
      <c r="E11" s="12"/>
      <c r="F11" s="24"/>
      <c r="G11" s="21">
        <f>D11/365*C11</f>
        <v>6081.9452054794519</v>
      </c>
      <c r="I11" s="4"/>
      <c r="J11" s="14"/>
    </row>
    <row r="12" spans="1:12" x14ac:dyDescent="0.3">
      <c r="A12" s="4"/>
      <c r="B12" t="s">
        <v>11</v>
      </c>
      <c r="C12" t="s">
        <v>19</v>
      </c>
      <c r="D12" s="34">
        <v>6000</v>
      </c>
      <c r="F12" s="24"/>
      <c r="G12" s="21">
        <f>6000/12</f>
        <v>500</v>
      </c>
      <c r="I12" s="9" t="s">
        <v>40</v>
      </c>
      <c r="J12" s="15">
        <f>(J7+J9)*0.011</f>
        <v>400.29153698630142</v>
      </c>
    </row>
    <row r="13" spans="1:12" x14ac:dyDescent="0.3">
      <c r="A13" s="4"/>
      <c r="B13" t="s">
        <v>10</v>
      </c>
      <c r="C13" t="s">
        <v>19</v>
      </c>
      <c r="D13" s="34">
        <v>6000</v>
      </c>
      <c r="F13" s="24"/>
      <c r="G13" s="21">
        <f>6000/12</f>
        <v>500</v>
      </c>
    </row>
    <row r="14" spans="1:12" x14ac:dyDescent="0.3">
      <c r="A14" s="9"/>
      <c r="B14" s="10" t="s">
        <v>23</v>
      </c>
      <c r="C14" s="10"/>
      <c r="D14" s="18">
        <v>0.05</v>
      </c>
      <c r="E14" s="18"/>
      <c r="F14" s="27">
        <f>SUM(G9:G13)</f>
        <v>33081.945205479453</v>
      </c>
      <c r="G14" s="28">
        <f>-F14*D14</f>
        <v>-1654.0972602739728</v>
      </c>
    </row>
    <row r="15" spans="1:12" x14ac:dyDescent="0.3">
      <c r="A15" s="4"/>
      <c r="B15" t="s">
        <v>30</v>
      </c>
      <c r="D15" s="7"/>
      <c r="E15" s="7"/>
      <c r="F15" s="24"/>
      <c r="G15" s="21">
        <f>SUM(G8:G14)</f>
        <v>31427.847945205482</v>
      </c>
    </row>
    <row r="16" spans="1:12" x14ac:dyDescent="0.3">
      <c r="A16" s="4"/>
      <c r="B16" t="s">
        <v>6</v>
      </c>
      <c r="F16" s="24">
        <v>-4833</v>
      </c>
      <c r="G16" s="29"/>
      <c r="I16" s="39" t="s">
        <v>50</v>
      </c>
      <c r="J16" s="39" t="s">
        <v>49</v>
      </c>
    </row>
    <row r="17" spans="1:12" x14ac:dyDescent="0.3">
      <c r="A17" s="4"/>
      <c r="B17" t="s">
        <v>7</v>
      </c>
      <c r="C17" s="12">
        <f>G9+G14+F16+G11+G12+G13</f>
        <v>26594.847945205482</v>
      </c>
      <c r="D17" s="7">
        <v>0.42</v>
      </c>
      <c r="E17" s="7"/>
      <c r="F17" s="24"/>
      <c r="G17" s="21">
        <f>-(C17)*D17</f>
        <v>-11169.836136986301</v>
      </c>
      <c r="I17" s="39">
        <v>2023</v>
      </c>
      <c r="J17" s="40">
        <v>7.0000000000000007E-2</v>
      </c>
    </row>
    <row r="18" spans="1:12" x14ac:dyDescent="0.3">
      <c r="A18" s="4"/>
      <c r="B18" t="s">
        <v>20</v>
      </c>
      <c r="C18" s="12"/>
      <c r="F18" s="24"/>
      <c r="G18" s="21">
        <f>-D11/365*C11</f>
        <v>-6081.9452054794519</v>
      </c>
      <c r="I18" s="39">
        <v>2024</v>
      </c>
      <c r="J18" s="40">
        <v>0.08</v>
      </c>
    </row>
    <row r="19" spans="1:12" x14ac:dyDescent="0.3">
      <c r="A19" s="4"/>
      <c r="B19" t="s">
        <v>11</v>
      </c>
      <c r="C19" s="12"/>
      <c r="F19" s="24"/>
      <c r="G19" s="21">
        <f>-6000/12</f>
        <v>-500</v>
      </c>
      <c r="I19" s="39">
        <v>2025</v>
      </c>
      <c r="J19" s="40">
        <v>0.09</v>
      </c>
    </row>
    <row r="20" spans="1:12" x14ac:dyDescent="0.3">
      <c r="A20" s="4"/>
      <c r="B20" t="s">
        <v>10</v>
      </c>
      <c r="C20" s="12"/>
      <c r="F20" s="24"/>
      <c r="G20" s="21">
        <f>-6000/12</f>
        <v>-500</v>
      </c>
      <c r="I20" s="39">
        <v>2026</v>
      </c>
      <c r="J20" s="40">
        <v>0.1</v>
      </c>
    </row>
    <row r="21" spans="1:12" ht="15" thickBot="1" x14ac:dyDescent="0.35">
      <c r="A21" s="4"/>
      <c r="B21" t="s">
        <v>25</v>
      </c>
      <c r="C21" s="12"/>
      <c r="F21" s="24"/>
      <c r="G21" s="30">
        <f>G9+G14+G17+G20+G11+G12+G13+G18+G19</f>
        <v>13176.066602739727</v>
      </c>
    </row>
    <row r="22" spans="1:12" ht="15" thickTop="1" x14ac:dyDescent="0.3">
      <c r="A22" s="4"/>
      <c r="C22" s="12"/>
      <c r="F22" s="12"/>
      <c r="G22" s="29"/>
      <c r="I22" t="s">
        <v>47</v>
      </c>
    </row>
    <row r="23" spans="1:12" x14ac:dyDescent="0.3">
      <c r="A23" s="4"/>
      <c r="B23" t="s">
        <v>45</v>
      </c>
      <c r="C23" s="35">
        <f>F14</f>
        <v>33081.945205479453</v>
      </c>
      <c r="D23" s="36">
        <v>0.1</v>
      </c>
      <c r="E23" s="7"/>
      <c r="F23" s="24">
        <f>C23*D23</f>
        <v>3308.1945205479456</v>
      </c>
      <c r="G23" s="29"/>
      <c r="I23" t="s">
        <v>43</v>
      </c>
    </row>
    <row r="24" spans="1:12" x14ac:dyDescent="0.3">
      <c r="A24" s="4"/>
      <c r="B24" t="s">
        <v>46</v>
      </c>
      <c r="C24" s="37">
        <f>C23</f>
        <v>33081.945205479453</v>
      </c>
      <c r="D24" s="38">
        <v>0.05</v>
      </c>
      <c r="E24" s="7"/>
      <c r="F24" s="27">
        <f>C24*D24</f>
        <v>1654.0972602739728</v>
      </c>
      <c r="G24" s="29"/>
      <c r="I24" t="s">
        <v>48</v>
      </c>
    </row>
    <row r="25" spans="1:12" x14ac:dyDescent="0.3">
      <c r="A25" s="4"/>
      <c r="B25" t="s">
        <v>29</v>
      </c>
      <c r="C25" s="8"/>
      <c r="D25" s="7"/>
      <c r="E25" s="7"/>
      <c r="F25" s="24">
        <f>SUM(F23:F24)</f>
        <v>4962.2917808219181</v>
      </c>
      <c r="G25" s="29"/>
    </row>
    <row r="26" spans="1:12" x14ac:dyDescent="0.3">
      <c r="A26" s="4"/>
      <c r="B26" t="s">
        <v>28</v>
      </c>
      <c r="C26" s="8"/>
      <c r="D26" s="7">
        <v>0.42</v>
      </c>
      <c r="E26" s="7"/>
      <c r="F26" s="27">
        <f>-F25*D26</f>
        <v>-2084.1625479452055</v>
      </c>
      <c r="G26" s="29"/>
    </row>
    <row r="27" spans="1:12" ht="15" thickBot="1" x14ac:dyDescent="0.35">
      <c r="A27" s="4"/>
      <c r="B27" t="s">
        <v>24</v>
      </c>
      <c r="F27" s="31">
        <f>SUM(F25:F26)</f>
        <v>2878.1292328767126</v>
      </c>
      <c r="G27" s="29"/>
    </row>
    <row r="28" spans="1:12" ht="15" thickTop="1" x14ac:dyDescent="0.3">
      <c r="A28" s="4"/>
      <c r="F28" s="12"/>
      <c r="G28" s="29"/>
    </row>
    <row r="29" spans="1:12" x14ac:dyDescent="0.3">
      <c r="A29" s="9"/>
      <c r="B29" s="10" t="s">
        <v>8</v>
      </c>
      <c r="C29" s="10"/>
      <c r="D29" s="10"/>
      <c r="E29" s="10"/>
      <c r="F29" s="10"/>
      <c r="G29" s="11"/>
      <c r="H29" s="44"/>
      <c r="I29" s="44"/>
      <c r="J29" s="44"/>
      <c r="K29" s="44"/>
    </row>
    <row r="30" spans="1:12" ht="15" thickBot="1" x14ac:dyDescent="0.35">
      <c r="A30" s="42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</row>
    <row r="32" spans="1:12" x14ac:dyDescent="0.3">
      <c r="B32" s="19" t="s">
        <v>39</v>
      </c>
      <c r="C32" s="20"/>
    </row>
    <row r="33" spans="1:11" x14ac:dyDescent="0.3">
      <c r="A33" s="1"/>
      <c r="B33" s="2"/>
      <c r="C33" s="2"/>
      <c r="D33" s="2" t="s">
        <v>9</v>
      </c>
      <c r="E33" s="2"/>
      <c r="F33" s="2"/>
      <c r="G33" s="3" t="s">
        <v>17</v>
      </c>
      <c r="I33" s="32" t="s">
        <v>16</v>
      </c>
      <c r="J33" s="33" t="s">
        <v>19</v>
      </c>
    </row>
    <row r="34" spans="1:11" x14ac:dyDescent="0.3">
      <c r="A34" s="4"/>
      <c r="G34" s="5"/>
      <c r="I34" s="4"/>
      <c r="J34" s="5"/>
    </row>
    <row r="35" spans="1:11" x14ac:dyDescent="0.3">
      <c r="A35" s="4"/>
      <c r="G35" s="5"/>
      <c r="I35" s="4" t="s">
        <v>15</v>
      </c>
      <c r="J35" s="14">
        <f>G37+G39+G40+G41+G42</f>
        <v>30766.209041095892</v>
      </c>
    </row>
    <row r="36" spans="1:11" x14ac:dyDescent="0.3">
      <c r="A36" s="4" t="s">
        <v>0</v>
      </c>
      <c r="B36" t="s">
        <v>1</v>
      </c>
      <c r="C36" t="s">
        <v>2</v>
      </c>
      <c r="D36" t="s">
        <v>3</v>
      </c>
      <c r="G36" s="5" t="s">
        <v>4</v>
      </c>
      <c r="I36" s="4" t="s">
        <v>7</v>
      </c>
      <c r="J36" s="14">
        <f>-G45</f>
        <v>10891.947797260274</v>
      </c>
    </row>
    <row r="37" spans="1:11" x14ac:dyDescent="0.3">
      <c r="A37" s="4">
        <v>1000</v>
      </c>
      <c r="B37" t="s">
        <v>5</v>
      </c>
      <c r="F37" s="24"/>
      <c r="G37" s="21">
        <v>26000</v>
      </c>
      <c r="I37" s="4"/>
      <c r="J37" s="14"/>
    </row>
    <row r="38" spans="1:11" x14ac:dyDescent="0.3">
      <c r="A38" s="4"/>
      <c r="B38" t="s">
        <v>22</v>
      </c>
      <c r="F38" s="24">
        <v>26000</v>
      </c>
      <c r="G38" s="21"/>
      <c r="I38" s="9" t="s">
        <v>40</v>
      </c>
      <c r="J38" s="15">
        <f>J35*0.011</f>
        <v>338.42829945205477</v>
      </c>
    </row>
    <row r="39" spans="1:11" x14ac:dyDescent="0.3">
      <c r="A39" s="4"/>
      <c r="B39" t="s">
        <v>18</v>
      </c>
      <c r="C39">
        <v>31</v>
      </c>
      <c r="D39" s="12">
        <v>71610</v>
      </c>
      <c r="E39" s="12"/>
      <c r="F39" s="24"/>
      <c r="G39" s="21">
        <f>D39/365*C39</f>
        <v>6081.9452054794519</v>
      </c>
    </row>
    <row r="40" spans="1:11" x14ac:dyDescent="0.3">
      <c r="A40" s="4"/>
      <c r="B40" t="s">
        <v>11</v>
      </c>
      <c r="C40" t="s">
        <v>19</v>
      </c>
      <c r="D40" s="34">
        <v>6000</v>
      </c>
      <c r="F40" s="24"/>
      <c r="G40" s="21">
        <f>6000/12</f>
        <v>500</v>
      </c>
    </row>
    <row r="41" spans="1:11" x14ac:dyDescent="0.3">
      <c r="A41" s="4"/>
      <c r="B41" t="s">
        <v>10</v>
      </c>
      <c r="C41" t="s">
        <v>19</v>
      </c>
      <c r="D41" s="34">
        <v>6000</v>
      </c>
      <c r="F41" s="24"/>
      <c r="G41" s="21">
        <f>6000/12</f>
        <v>500</v>
      </c>
      <c r="I41" t="s">
        <v>64</v>
      </c>
    </row>
    <row r="42" spans="1:11" x14ac:dyDescent="0.3">
      <c r="A42" s="9"/>
      <c r="B42" s="10" t="s">
        <v>53</v>
      </c>
      <c r="C42" s="10"/>
      <c r="D42" s="18">
        <v>7.0000000000000007E-2</v>
      </c>
      <c r="E42" s="18"/>
      <c r="F42" s="27">
        <f>SUM(G37:G41)</f>
        <v>33081.945205479453</v>
      </c>
      <c r="G42" s="28">
        <f>-F42*D42</f>
        <v>-2315.736164383562</v>
      </c>
      <c r="I42" t="s">
        <v>44</v>
      </c>
    </row>
    <row r="43" spans="1:11" x14ac:dyDescent="0.3">
      <c r="A43" s="4"/>
      <c r="B43" t="s">
        <v>33</v>
      </c>
      <c r="D43" s="7"/>
      <c r="E43" s="7"/>
      <c r="F43" s="24"/>
      <c r="G43" s="21">
        <f>SUM(G36:G42)</f>
        <v>30766.209041095892</v>
      </c>
      <c r="I43" s="12">
        <f>SUM(G9:G13)</f>
        <v>33081.945205479453</v>
      </c>
      <c r="J43" s="7">
        <v>7.0000000000000007E-2</v>
      </c>
      <c r="K43" s="34">
        <f>I43*J43</f>
        <v>2315.736164383562</v>
      </c>
    </row>
    <row r="44" spans="1:11" x14ac:dyDescent="0.3">
      <c r="A44" s="4"/>
      <c r="B44" t="s">
        <v>6</v>
      </c>
      <c r="F44" s="24">
        <v>-4833</v>
      </c>
      <c r="G44" s="29"/>
    </row>
    <row r="45" spans="1:11" x14ac:dyDescent="0.3">
      <c r="A45" s="4"/>
      <c r="B45" t="s">
        <v>7</v>
      </c>
      <c r="C45" s="8">
        <f>G37+G42+F44+G39+G40+G41</f>
        <v>25933.209041095892</v>
      </c>
      <c r="D45" s="7">
        <v>0.42</v>
      </c>
      <c r="E45" s="7"/>
      <c r="F45" s="24"/>
      <c r="G45" s="21">
        <f>-(C45)*D45</f>
        <v>-10891.947797260274</v>
      </c>
      <c r="I45" t="s">
        <v>63</v>
      </c>
    </row>
    <row r="46" spans="1:11" x14ac:dyDescent="0.3">
      <c r="A46" s="4"/>
      <c r="B46" t="s">
        <v>20</v>
      </c>
      <c r="F46" s="24"/>
      <c r="G46" s="21">
        <f>-D39/365*C39</f>
        <v>-6081.9452054794519</v>
      </c>
      <c r="I46" t="s">
        <v>51</v>
      </c>
    </row>
    <row r="47" spans="1:11" x14ac:dyDescent="0.3">
      <c r="A47" s="4"/>
      <c r="B47" t="s">
        <v>11</v>
      </c>
      <c r="F47" s="24"/>
      <c r="G47" s="21">
        <f>-6000/12</f>
        <v>-500</v>
      </c>
    </row>
    <row r="48" spans="1:11" x14ac:dyDescent="0.3">
      <c r="A48" s="4"/>
      <c r="B48" t="s">
        <v>10</v>
      </c>
      <c r="F48" s="24"/>
      <c r="G48" s="21">
        <f>-6000/12</f>
        <v>-500</v>
      </c>
    </row>
    <row r="49" spans="1:12" ht="15" thickBot="1" x14ac:dyDescent="0.35">
      <c r="A49" s="4"/>
      <c r="B49" t="s">
        <v>25</v>
      </c>
      <c r="F49" s="24"/>
      <c r="G49" s="30">
        <f>G37+G42+G45+G48+G39+G40+G41+G46+G47</f>
        <v>12792.316038356163</v>
      </c>
    </row>
    <row r="50" spans="1:12" ht="15" thickTop="1" x14ac:dyDescent="0.3">
      <c r="A50" s="4"/>
      <c r="F50" s="12"/>
      <c r="G50" s="29"/>
    </row>
    <row r="51" spans="1:12" x14ac:dyDescent="0.3">
      <c r="A51" s="4"/>
      <c r="B51" t="s">
        <v>54</v>
      </c>
      <c r="C51" s="12">
        <f>F42</f>
        <v>33081.945205479453</v>
      </c>
      <c r="D51" s="7">
        <v>0</v>
      </c>
      <c r="E51" s="7"/>
      <c r="F51" s="24">
        <f>C51*D51</f>
        <v>0</v>
      </c>
      <c r="G51" s="29"/>
    </row>
    <row r="52" spans="1:12" x14ac:dyDescent="0.3">
      <c r="A52" s="4"/>
      <c r="B52" t="s">
        <v>55</v>
      </c>
      <c r="C52" s="12">
        <f>C51</f>
        <v>33081.945205479453</v>
      </c>
      <c r="D52" s="7">
        <v>7.0000000000000007E-2</v>
      </c>
      <c r="E52" s="7"/>
      <c r="F52" s="27">
        <f>C52*D52</f>
        <v>2315.736164383562</v>
      </c>
      <c r="G52" s="29"/>
    </row>
    <row r="53" spans="1:12" x14ac:dyDescent="0.3">
      <c r="A53" s="4"/>
      <c r="B53" t="s">
        <v>56</v>
      </c>
      <c r="C53" s="8"/>
      <c r="D53" s="7"/>
      <c r="E53" s="7"/>
      <c r="F53" s="24">
        <f>SUM(F51:F52)</f>
        <v>2315.736164383562</v>
      </c>
      <c r="G53" s="29"/>
    </row>
    <row r="54" spans="1:12" ht="15" thickBot="1" x14ac:dyDescent="0.35">
      <c r="A54" s="4"/>
      <c r="B54" t="s">
        <v>57</v>
      </c>
      <c r="C54" s="8"/>
      <c r="D54" s="7"/>
      <c r="E54" s="7"/>
      <c r="F54" s="31">
        <f>F53</f>
        <v>2315.736164383562</v>
      </c>
      <c r="G54" s="29"/>
    </row>
    <row r="55" spans="1:12" ht="15" thickTop="1" x14ac:dyDescent="0.3">
      <c r="A55" s="4"/>
      <c r="F55" s="6"/>
      <c r="G55" s="5"/>
    </row>
    <row r="56" spans="1:12" x14ac:dyDescent="0.3">
      <c r="A56" s="9"/>
      <c r="B56" s="10" t="s">
        <v>8</v>
      </c>
      <c r="C56" s="10"/>
      <c r="D56" s="10"/>
      <c r="E56" s="10"/>
      <c r="F56" s="10"/>
      <c r="G56" s="11"/>
    </row>
    <row r="58" spans="1:12" ht="15" thickBot="1" x14ac:dyDescent="0.35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</row>
    <row r="60" spans="1:12" x14ac:dyDescent="0.3">
      <c r="A60" s="20" t="s">
        <v>59</v>
      </c>
      <c r="B60" s="20"/>
      <c r="C60" s="20"/>
      <c r="D60" s="19" t="s">
        <v>41</v>
      </c>
      <c r="E60" s="19"/>
      <c r="F60" s="19"/>
      <c r="G60" s="19"/>
    </row>
    <row r="61" spans="1:12" x14ac:dyDescent="0.3">
      <c r="A61" s="1"/>
      <c r="B61" s="2" t="s">
        <v>37</v>
      </c>
      <c r="C61" s="2"/>
      <c r="D61" s="2" t="s">
        <v>9</v>
      </c>
      <c r="E61" s="2"/>
      <c r="F61" s="2"/>
      <c r="G61" s="3" t="s">
        <v>31</v>
      </c>
      <c r="I61" s="1" t="s">
        <v>16</v>
      </c>
      <c r="J61" s="3" t="s">
        <v>32</v>
      </c>
    </row>
    <row r="62" spans="1:12" x14ac:dyDescent="0.3">
      <c r="A62" s="4"/>
      <c r="G62" s="5"/>
      <c r="I62" s="4"/>
      <c r="J62" s="5"/>
    </row>
    <row r="63" spans="1:12" x14ac:dyDescent="0.3">
      <c r="A63" s="4"/>
      <c r="G63" s="5"/>
      <c r="I63" s="4" t="s">
        <v>15</v>
      </c>
      <c r="J63" s="14">
        <f>G65+G67+G68+G69+G70</f>
        <v>11482.350684931507</v>
      </c>
      <c r="K63" s="13"/>
    </row>
    <row r="64" spans="1:12" x14ac:dyDescent="0.3">
      <c r="A64" s="4" t="s">
        <v>0</v>
      </c>
      <c r="B64" t="s">
        <v>1</v>
      </c>
      <c r="C64" t="s">
        <v>2</v>
      </c>
      <c r="D64" t="s">
        <v>3</v>
      </c>
      <c r="G64" s="5" t="s">
        <v>4</v>
      </c>
      <c r="I64" s="4" t="s">
        <v>7</v>
      </c>
      <c r="J64" s="14">
        <f>-G73</f>
        <v>3885.567287671232</v>
      </c>
    </row>
    <row r="65" spans="1:10" x14ac:dyDescent="0.3">
      <c r="A65" s="4">
        <v>1000</v>
      </c>
      <c r="B65" t="s">
        <v>5</v>
      </c>
      <c r="C65">
        <v>80</v>
      </c>
      <c r="D65">
        <v>111</v>
      </c>
      <c r="F65" s="6"/>
      <c r="G65" s="21">
        <f>C65*D65</f>
        <v>8880</v>
      </c>
      <c r="I65" s="9" t="s">
        <v>14</v>
      </c>
      <c r="J65" s="15">
        <f>J63*0.011</f>
        <v>126.30585753424657</v>
      </c>
    </row>
    <row r="66" spans="1:10" x14ac:dyDescent="0.3">
      <c r="A66" s="4"/>
      <c r="B66" t="s">
        <v>22</v>
      </c>
      <c r="F66" s="24">
        <f>G65</f>
        <v>8880</v>
      </c>
      <c r="G66" s="21"/>
    </row>
    <row r="67" spans="1:10" x14ac:dyDescent="0.3">
      <c r="A67" s="4"/>
      <c r="B67" t="s">
        <v>34</v>
      </c>
      <c r="C67">
        <v>14</v>
      </c>
      <c r="D67" s="12">
        <v>71610</v>
      </c>
      <c r="E67" s="12"/>
      <c r="F67" s="24"/>
      <c r="G67" s="21">
        <f>D67/365*C67</f>
        <v>2746.6849315068494</v>
      </c>
    </row>
    <row r="68" spans="1:10" x14ac:dyDescent="0.3">
      <c r="A68" s="4"/>
      <c r="B68" t="s">
        <v>11</v>
      </c>
      <c r="C68" t="s">
        <v>35</v>
      </c>
      <c r="D68" s="34">
        <v>6000</v>
      </c>
      <c r="E68" s="34"/>
      <c r="F68" s="24"/>
      <c r="G68" s="21">
        <v>230</v>
      </c>
      <c r="I68" s="39" t="s">
        <v>61</v>
      </c>
      <c r="J68" s="39" t="s">
        <v>49</v>
      </c>
    </row>
    <row r="69" spans="1:10" x14ac:dyDescent="0.3">
      <c r="A69" s="4"/>
      <c r="B69" t="s">
        <v>10</v>
      </c>
      <c r="C69" t="s">
        <v>35</v>
      </c>
      <c r="D69" s="34">
        <v>6000</v>
      </c>
      <c r="E69" s="34"/>
      <c r="F69" s="24"/>
      <c r="G69" s="21">
        <v>230</v>
      </c>
      <c r="I69" s="39">
        <v>2023</v>
      </c>
      <c r="J69" s="40">
        <v>7.0000000000000007E-2</v>
      </c>
    </row>
    <row r="70" spans="1:10" x14ac:dyDescent="0.3">
      <c r="A70" s="9"/>
      <c r="B70" s="10" t="s">
        <v>60</v>
      </c>
      <c r="C70" s="10"/>
      <c r="D70" s="18">
        <v>0.05</v>
      </c>
      <c r="E70" s="18"/>
      <c r="F70" s="27">
        <f>SUM(G65:G69)</f>
        <v>12086.68493150685</v>
      </c>
      <c r="G70" s="28">
        <f>-F70*D70</f>
        <v>-604.33424657534249</v>
      </c>
      <c r="I70" s="39">
        <v>2024</v>
      </c>
      <c r="J70" s="40">
        <v>0.08</v>
      </c>
    </row>
    <row r="71" spans="1:10" x14ac:dyDescent="0.3">
      <c r="A71" s="4"/>
      <c r="B71" t="s">
        <v>33</v>
      </c>
      <c r="D71" s="7"/>
      <c r="E71" s="7"/>
      <c r="F71" s="24"/>
      <c r="G71" s="22">
        <f>SUM(G65:G70)</f>
        <v>11482.350684931507</v>
      </c>
      <c r="I71" s="39">
        <v>2025</v>
      </c>
      <c r="J71" s="40">
        <v>0.09</v>
      </c>
    </row>
    <row r="72" spans="1:10" x14ac:dyDescent="0.3">
      <c r="A72" s="4"/>
      <c r="B72" t="s">
        <v>6</v>
      </c>
      <c r="F72" s="24">
        <v>-2231</v>
      </c>
      <c r="G72" s="21"/>
      <c r="I72" s="39">
        <v>2026</v>
      </c>
      <c r="J72" s="40">
        <v>0.1</v>
      </c>
    </row>
    <row r="73" spans="1:10" x14ac:dyDescent="0.3">
      <c r="A73" s="4"/>
      <c r="B73" t="s">
        <v>7</v>
      </c>
      <c r="C73" s="12">
        <f>G65+G70+F72+G67+G68+G69</f>
        <v>9251.3506849315054</v>
      </c>
      <c r="D73" s="7">
        <v>0.42</v>
      </c>
      <c r="E73" s="7"/>
      <c r="F73" s="24"/>
      <c r="G73" s="21">
        <f>-(C73)*D73</f>
        <v>-3885.567287671232</v>
      </c>
    </row>
    <row r="74" spans="1:10" x14ac:dyDescent="0.3">
      <c r="A74" s="4"/>
      <c r="B74" t="s">
        <v>20</v>
      </c>
      <c r="C74" s="12"/>
      <c r="F74" s="24"/>
      <c r="G74" s="21">
        <f>-D67/365*C67</f>
        <v>-2746.6849315068494</v>
      </c>
    </row>
    <row r="75" spans="1:10" x14ac:dyDescent="0.3">
      <c r="A75" s="4"/>
      <c r="B75" t="s">
        <v>11</v>
      </c>
      <c r="C75" s="12"/>
      <c r="F75" s="24"/>
      <c r="G75" s="21">
        <f>-6000/365*14</f>
        <v>-230.13698630136989</v>
      </c>
    </row>
    <row r="76" spans="1:10" x14ac:dyDescent="0.3">
      <c r="A76" s="4"/>
      <c r="B76" t="s">
        <v>10</v>
      </c>
      <c r="C76" s="12"/>
      <c r="F76" s="24"/>
      <c r="G76" s="21">
        <f>-6000/365*14</f>
        <v>-230.13698630136989</v>
      </c>
    </row>
    <row r="77" spans="1:10" ht="15" thickBot="1" x14ac:dyDescent="0.35">
      <c r="A77" s="4"/>
      <c r="B77" t="s">
        <v>25</v>
      </c>
      <c r="C77" s="12"/>
      <c r="F77" s="24"/>
      <c r="G77" s="23">
        <f>G65+G70+G76+G67+G68+G69+G73+G74+G75</f>
        <v>4389.8244931506861</v>
      </c>
      <c r="H77" s="8"/>
    </row>
    <row r="78" spans="1:10" ht="15" thickTop="1" x14ac:dyDescent="0.3">
      <c r="A78" s="4"/>
      <c r="C78" s="12"/>
      <c r="F78" s="12"/>
      <c r="G78" s="5"/>
      <c r="I78" t="s">
        <v>47</v>
      </c>
    </row>
    <row r="79" spans="1:10" x14ac:dyDescent="0.3">
      <c r="A79" s="4"/>
      <c r="B79" t="s">
        <v>58</v>
      </c>
      <c r="C79" s="12">
        <f>F70</f>
        <v>12086.68493150685</v>
      </c>
      <c r="D79" s="7">
        <v>0.02</v>
      </c>
      <c r="E79" s="7"/>
      <c r="F79" s="24">
        <f>C79*D79</f>
        <v>241.73369863013701</v>
      </c>
      <c r="G79" s="5"/>
      <c r="I79" t="s">
        <v>43</v>
      </c>
    </row>
    <row r="80" spans="1:10" x14ac:dyDescent="0.3">
      <c r="A80" s="4"/>
      <c r="B80" t="s">
        <v>52</v>
      </c>
      <c r="C80" s="13">
        <f>F70</f>
        <v>12086.68493150685</v>
      </c>
      <c r="D80" s="7">
        <f>D70</f>
        <v>0.05</v>
      </c>
      <c r="E80" s="7"/>
      <c r="F80" s="24">
        <f>-G70</f>
        <v>604.33424657534249</v>
      </c>
      <c r="G80" s="5"/>
      <c r="I80" t="s">
        <v>48</v>
      </c>
    </row>
    <row r="81" spans="1:13" ht="15" thickBot="1" x14ac:dyDescent="0.35">
      <c r="A81" s="4"/>
      <c r="B81" t="s">
        <v>36</v>
      </c>
      <c r="D81" s="26">
        <f>SUM(D79:D80)</f>
        <v>7.0000000000000007E-2</v>
      </c>
      <c r="E81" s="26"/>
      <c r="F81" s="25">
        <f>SUM(F79:F80)</f>
        <v>846.06794520547953</v>
      </c>
      <c r="G81" s="5"/>
    </row>
    <row r="82" spans="1:13" ht="15" thickTop="1" x14ac:dyDescent="0.3">
      <c r="A82" s="4"/>
      <c r="G82" s="5"/>
      <c r="I82" s="13"/>
    </row>
    <row r="83" spans="1:13" ht="15" thickBot="1" x14ac:dyDescent="0.35">
      <c r="A83" s="42"/>
      <c r="B83" s="41" t="s">
        <v>8</v>
      </c>
      <c r="C83" s="41"/>
      <c r="D83" s="41"/>
      <c r="E83" s="41"/>
      <c r="F83" s="41"/>
      <c r="G83" s="43"/>
      <c r="H83" s="42"/>
      <c r="I83" s="41"/>
      <c r="J83" s="41"/>
      <c r="K83" s="41"/>
      <c r="L83" s="41"/>
      <c r="M83" s="41"/>
    </row>
    <row r="85" spans="1:13" x14ac:dyDescent="0.3">
      <c r="A85" s="20" t="s">
        <v>59</v>
      </c>
      <c r="B85" s="20"/>
      <c r="C85" s="20"/>
      <c r="D85" s="19" t="s">
        <v>42</v>
      </c>
      <c r="E85" s="19"/>
      <c r="F85" s="19"/>
      <c r="G85" s="20"/>
    </row>
    <row r="86" spans="1:13" x14ac:dyDescent="0.3">
      <c r="A86" s="1"/>
      <c r="B86" s="2" t="s">
        <v>37</v>
      </c>
      <c r="C86" s="2"/>
      <c r="D86" s="2" t="s">
        <v>9</v>
      </c>
      <c r="E86" s="2"/>
      <c r="F86" s="2"/>
      <c r="G86" s="3" t="s">
        <v>31</v>
      </c>
      <c r="I86" s="1" t="s">
        <v>16</v>
      </c>
      <c r="J86" s="3" t="s">
        <v>32</v>
      </c>
    </row>
    <row r="87" spans="1:13" x14ac:dyDescent="0.3">
      <c r="A87" s="4"/>
      <c r="G87" s="5"/>
      <c r="I87" s="4"/>
      <c r="J87" s="5"/>
    </row>
    <row r="88" spans="1:13" x14ac:dyDescent="0.3">
      <c r="A88" s="4"/>
      <c r="G88" s="5"/>
      <c r="I88" s="4" t="s">
        <v>15</v>
      </c>
      <c r="J88" s="14">
        <f>G90+G92+G93+G94+G95</f>
        <v>11240.871780821919</v>
      </c>
    </row>
    <row r="89" spans="1:13" x14ac:dyDescent="0.3">
      <c r="A89" s="4" t="s">
        <v>0</v>
      </c>
      <c r="B89" t="s">
        <v>1</v>
      </c>
      <c r="C89" t="s">
        <v>2</v>
      </c>
      <c r="D89" t="s">
        <v>3</v>
      </c>
      <c r="G89" s="5" t="s">
        <v>4</v>
      </c>
      <c r="I89" s="4" t="s">
        <v>7</v>
      </c>
      <c r="J89" s="14">
        <f>-G98</f>
        <v>3784.146147945205</v>
      </c>
    </row>
    <row r="90" spans="1:13" x14ac:dyDescent="0.3">
      <c r="A90" s="4">
        <v>1000</v>
      </c>
      <c r="B90" t="s">
        <v>5</v>
      </c>
      <c r="C90">
        <v>80</v>
      </c>
      <c r="D90">
        <v>111</v>
      </c>
      <c r="F90" s="6"/>
      <c r="G90" s="21">
        <f>C90*D90</f>
        <v>8880</v>
      </c>
      <c r="I90" s="9" t="s">
        <v>14</v>
      </c>
      <c r="J90" s="15">
        <f>J88*0.011</f>
        <v>123.6495895890411</v>
      </c>
    </row>
    <row r="91" spans="1:13" x14ac:dyDescent="0.3">
      <c r="A91" s="4"/>
      <c r="B91" t="s">
        <v>22</v>
      </c>
      <c r="F91" s="24">
        <f>G90</f>
        <v>8880</v>
      </c>
      <c r="G91" s="21"/>
    </row>
    <row r="92" spans="1:13" x14ac:dyDescent="0.3">
      <c r="A92" s="4"/>
      <c r="B92" t="s">
        <v>34</v>
      </c>
      <c r="C92">
        <v>14</v>
      </c>
      <c r="D92" s="12">
        <v>71610</v>
      </c>
      <c r="E92" s="12"/>
      <c r="F92" s="24"/>
      <c r="G92" s="21">
        <f>D92/365*C92</f>
        <v>2746.6849315068494</v>
      </c>
    </row>
    <row r="93" spans="1:13" x14ac:dyDescent="0.3">
      <c r="A93" s="4"/>
      <c r="B93" t="s">
        <v>11</v>
      </c>
      <c r="C93" t="s">
        <v>35</v>
      </c>
      <c r="D93" s="34">
        <v>6000</v>
      </c>
      <c r="E93" s="34"/>
      <c r="F93" s="24"/>
      <c r="G93" s="21">
        <f>D93/365*14</f>
        <v>230.13698630136989</v>
      </c>
    </row>
    <row r="94" spans="1:13" x14ac:dyDescent="0.3">
      <c r="A94" s="4"/>
      <c r="B94" t="s">
        <v>10</v>
      </c>
      <c r="C94" t="s">
        <v>35</v>
      </c>
      <c r="D94" s="34">
        <v>6000</v>
      </c>
      <c r="E94" s="34"/>
      <c r="F94" s="24"/>
      <c r="G94" s="21">
        <f>D94/365*14</f>
        <v>230.13698630136989</v>
      </c>
      <c r="I94" t="s">
        <v>62</v>
      </c>
    </row>
    <row r="95" spans="1:13" x14ac:dyDescent="0.3">
      <c r="A95" s="9"/>
      <c r="B95" s="10" t="s">
        <v>60</v>
      </c>
      <c r="C95" s="10"/>
      <c r="D95" s="18">
        <v>7.0000000000000007E-2</v>
      </c>
      <c r="E95" s="18"/>
      <c r="F95" s="27">
        <f>SUM(G90:G94)</f>
        <v>12086.95890410959</v>
      </c>
      <c r="G95" s="28">
        <f>-F95*D95</f>
        <v>-846.08712328767137</v>
      </c>
      <c r="I95" t="s">
        <v>44</v>
      </c>
    </row>
    <row r="96" spans="1:13" x14ac:dyDescent="0.3">
      <c r="A96" s="4"/>
      <c r="B96" t="s">
        <v>33</v>
      </c>
      <c r="D96" s="7"/>
      <c r="E96" s="7"/>
      <c r="F96" s="24"/>
      <c r="G96" s="22">
        <f>SUM(G90:G95)</f>
        <v>11240.871780821919</v>
      </c>
      <c r="I96" s="12">
        <f>SUM(G65:G69)</f>
        <v>12086.68493150685</v>
      </c>
      <c r="J96" s="7">
        <v>7.0000000000000007E-2</v>
      </c>
      <c r="K96" s="34">
        <f>I96*J96</f>
        <v>846.06794520547965</v>
      </c>
    </row>
    <row r="97" spans="1:9" x14ac:dyDescent="0.3">
      <c r="A97" s="4"/>
      <c r="B97" t="s">
        <v>6</v>
      </c>
      <c r="F97" s="24">
        <v>-2231</v>
      </c>
      <c r="G97" s="21"/>
    </row>
    <row r="98" spans="1:9" x14ac:dyDescent="0.3">
      <c r="A98" s="4"/>
      <c r="B98" t="s">
        <v>7</v>
      </c>
      <c r="C98" s="12">
        <f>G90+G95+F97+G92+G93+G94</f>
        <v>9009.8717808219171</v>
      </c>
      <c r="D98" s="7">
        <v>0.42</v>
      </c>
      <c r="E98" s="7"/>
      <c r="F98" s="24"/>
      <c r="G98" s="21">
        <f>-(C98)*D98</f>
        <v>-3784.146147945205</v>
      </c>
    </row>
    <row r="99" spans="1:9" x14ac:dyDescent="0.3">
      <c r="A99" s="4"/>
      <c r="B99" t="s">
        <v>20</v>
      </c>
      <c r="C99" s="12"/>
      <c r="F99" s="24"/>
      <c r="G99" s="21">
        <f>-D92/365*C92</f>
        <v>-2746.6849315068494</v>
      </c>
      <c r="I99" t="s">
        <v>63</v>
      </c>
    </row>
    <row r="100" spans="1:9" x14ac:dyDescent="0.3">
      <c r="A100" s="4"/>
      <c r="B100" t="s">
        <v>11</v>
      </c>
      <c r="C100" s="12"/>
      <c r="F100" s="24"/>
      <c r="G100" s="21">
        <f>-6000/365*14</f>
        <v>-230.13698630136989</v>
      </c>
      <c r="I100" t="s">
        <v>51</v>
      </c>
    </row>
    <row r="101" spans="1:9" x14ac:dyDescent="0.3">
      <c r="A101" s="4"/>
      <c r="B101" t="s">
        <v>10</v>
      </c>
      <c r="C101" s="12"/>
      <c r="F101" s="24"/>
      <c r="G101" s="21">
        <f>-6000/365*14</f>
        <v>-230.13698630136989</v>
      </c>
    </row>
    <row r="102" spans="1:9" ht="15" thickBot="1" x14ac:dyDescent="0.35">
      <c r="A102" s="4"/>
      <c r="B102" t="s">
        <v>25</v>
      </c>
      <c r="C102" s="12"/>
      <c r="F102" s="24"/>
      <c r="G102" s="23">
        <f>G90+G95+G101+G92+G93+G94+G98+G99+G100</f>
        <v>4249.7667287671238</v>
      </c>
      <c r="H102" s="8"/>
    </row>
    <row r="103" spans="1:9" ht="15" thickTop="1" x14ac:dyDescent="0.3">
      <c r="A103" s="4"/>
      <c r="C103" s="12"/>
      <c r="F103" s="12"/>
      <c r="G103" s="5"/>
    </row>
    <row r="104" spans="1:9" x14ac:dyDescent="0.3">
      <c r="A104" s="4"/>
      <c r="B104" t="s">
        <v>58</v>
      </c>
      <c r="C104" s="34">
        <f>F95</f>
        <v>12086.95890410959</v>
      </c>
      <c r="D104" s="7">
        <v>0</v>
      </c>
      <c r="E104" s="7"/>
      <c r="F104" s="24">
        <f>C104*D104</f>
        <v>0</v>
      </c>
      <c r="G104" s="5"/>
    </row>
    <row r="105" spans="1:9" x14ac:dyDescent="0.3">
      <c r="A105" s="4"/>
      <c r="B105" t="s">
        <v>52</v>
      </c>
      <c r="C105" s="34">
        <f>F95</f>
        <v>12086.95890410959</v>
      </c>
      <c r="D105" s="7">
        <v>7.0000000000000007E-2</v>
      </c>
      <c r="E105" s="7"/>
      <c r="F105" s="24">
        <f>-G95</f>
        <v>846.08712328767137</v>
      </c>
      <c r="G105" s="5"/>
    </row>
    <row r="106" spans="1:9" ht="15" thickBot="1" x14ac:dyDescent="0.35">
      <c r="A106" s="4"/>
      <c r="B106" t="s">
        <v>36</v>
      </c>
      <c r="D106" s="26">
        <f>SUM(D104:D105)</f>
        <v>7.0000000000000007E-2</v>
      </c>
      <c r="E106" s="26"/>
      <c r="F106" s="25">
        <f>SUM(F104:F105)</f>
        <v>846.08712328767137</v>
      </c>
      <c r="G106" s="5"/>
    </row>
    <row r="107" spans="1:9" ht="15" thickTop="1" x14ac:dyDescent="0.3">
      <c r="A107" s="4"/>
      <c r="G107" s="5"/>
    </row>
    <row r="108" spans="1:9" x14ac:dyDescent="0.3">
      <c r="A108" s="9"/>
      <c r="B108" s="10" t="s">
        <v>8</v>
      </c>
      <c r="C108" s="10"/>
      <c r="D108" s="10"/>
      <c r="E108" s="10"/>
      <c r="F108" s="10"/>
      <c r="G108" s="11"/>
    </row>
  </sheetData>
  <pageMargins left="0.7" right="0.7" top="0.75" bottom="0.75" header="0.3" footer="0.3"/>
  <pageSetup paperSize="9" scale="60" orientation="landscape" r:id="rId1"/>
  <rowBreaks count="1" manualBreakCount="1">
    <brk id="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Md løn med udl.+grl+14 dags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Poulsen Heilmann</dc:creator>
  <cp:lastModifiedBy>sika63</cp:lastModifiedBy>
  <cp:lastPrinted>2022-09-27T14:04:07Z</cp:lastPrinted>
  <dcterms:created xsi:type="dcterms:W3CDTF">2022-07-29T11:00:40Z</dcterms:created>
  <dcterms:modified xsi:type="dcterms:W3CDTF">2022-12-19T12:49:53Z</dcterms:modified>
</cp:coreProperties>
</file>